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2C590756-E1B2-4F7F-BA7B-8E89E9A2E54E}" xr6:coauthVersionLast="47" xr6:coauthVersionMax="47" xr10:uidLastSave="{00000000-0000-0000-0000-000000000000}"/>
  <bookViews>
    <workbookView xWindow="-120" yWindow="-120" windowWidth="51840" windowHeight="21390" tabRatio="866" xr2:uid="{00000000-000D-0000-FFFF-FFFF00000000}"/>
  </bookViews>
  <sheets>
    <sheet name="Input" sheetId="2" r:id="rId1"/>
    <sheet name="Matching" sheetId="3" r:id="rId2"/>
    <sheet name="Staging" sheetId="5" r:id="rId3"/>
    <sheet name="Output" sheetId="6" r:id="rId4"/>
  </sheets>
  <definedNames>
    <definedName name="headline">Staging!$A$12</definedName>
    <definedName name="matching">Matching!$A$3:$B$17</definedName>
  </definedNames>
  <calcPr calcId="191029"/>
  <pivotCaches>
    <pivotCache cacheId="2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C13" i="5" s="1"/>
  <c r="A12" i="5" s="1"/>
  <c r="C12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B19" i="5"/>
  <c r="C19" i="5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4" i="2"/>
  <c r="B13" i="5" l="1"/>
</calcChain>
</file>

<file path=xl/sharedStrings.xml><?xml version="1.0" encoding="utf-8"?>
<sst xmlns="http://schemas.openxmlformats.org/spreadsheetml/2006/main" count="78" uniqueCount="44">
  <si>
    <t>Segment</t>
  </si>
  <si>
    <t>Zulassungen _x000D_Jan - Sep_x000D_ 2018</t>
  </si>
  <si>
    <t>Zulassungen _x000D_Jan - Sep_x000D_ 2017</t>
  </si>
  <si>
    <t>Zulassungen _x000D_Sep_x000D_ 2018</t>
  </si>
  <si>
    <t>Zulassungen _x000D_Sep_x000D_ 2017</t>
  </si>
  <si>
    <t>%MS _x000D_Jan - Sep_x000D_ 2018</t>
  </si>
  <si>
    <t>%MS _x000D_Jan - Sep_x000D_ 2017</t>
  </si>
  <si>
    <t>%MS _x000D_Sep_x000D_ 2018</t>
  </si>
  <si>
    <t>%MS _x000D_Sep_x000D_ 2017</t>
  </si>
  <si>
    <t>Diff. _x000D_Jan - Sep_x000D_ 2018/2017</t>
  </si>
  <si>
    <t>% Diff. _x000D_Jan - Sep_x000D_ 2018/2017</t>
  </si>
  <si>
    <t>Diff. MS _x000D_Jan - Sep_x000D_ 2018/2017</t>
  </si>
  <si>
    <t>Segment A</t>
  </si>
  <si>
    <t>Segment B</t>
  </si>
  <si>
    <t>Segment C</t>
  </si>
  <si>
    <t>Segment D</t>
  </si>
  <si>
    <t>Segment E</t>
  </si>
  <si>
    <t>Segment G</t>
  </si>
  <si>
    <t>Segment H</t>
  </si>
  <si>
    <t>Segment I0</t>
  </si>
  <si>
    <t>Segment I1</t>
  </si>
  <si>
    <t>Segment I2</t>
  </si>
  <si>
    <t>Segment I3</t>
  </si>
  <si>
    <t>Segment L0</t>
  </si>
  <si>
    <t>Segment L1</t>
  </si>
  <si>
    <t>Segment L2</t>
  </si>
  <si>
    <t>Segment P</t>
  </si>
  <si>
    <t>Gesamt</t>
  </si>
  <si>
    <t>Gruppe</t>
  </si>
  <si>
    <t>Kleinwagen</t>
  </si>
  <si>
    <t>Mittelklasse</t>
  </si>
  <si>
    <t>Luxusklasse</t>
  </si>
  <si>
    <t>SUV</t>
  </si>
  <si>
    <t>Sonstige</t>
  </si>
  <si>
    <t>kumuliert</t>
  </si>
  <si>
    <t>Zeilenbeschriftungen</t>
  </si>
  <si>
    <t>Gesamtergebnis</t>
  </si>
  <si>
    <t>Monat</t>
  </si>
  <si>
    <t>Monat VJ</t>
  </si>
  <si>
    <t>kumuliert VJ</t>
  </si>
  <si>
    <t>Summe von kumuliert VJ</t>
  </si>
  <si>
    <t>Summe von Monat</t>
  </si>
  <si>
    <t>Summe von Monat VJ</t>
  </si>
  <si>
    <t>Summe von kumuliert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</si>
</sst>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96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10" fontId="4" fillId="3" borderId="1" xfId="4" applyNumberFormat="1" applyFont="1" applyFill="1" applyBorder="1" applyAlignment="1">
      <alignment horizontal="right" vertical="center" wrapText="1"/>
    </xf>
    <xf numFmtId="10" fontId="4" fillId="4" borderId="1" xfId="4" applyNumberFormat="1" applyFont="1" applyFill="1" applyBorder="1" applyAlignment="1">
      <alignment horizontal="right" vertical="center" wrapText="1"/>
    </xf>
    <xf numFmtId="10" fontId="5" fillId="4" borderId="1" xfId="4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</cellXfs>
  <cellStyles count="5">
    <cellStyle name="Normale_ACEA 27_15 BRAND OTT" xfId="1" xr:uid="{00000000-0005-0000-0000-000000000000}"/>
    <cellStyle name="Prozent" xfId="4" builtinId="5"/>
    <cellStyle name="Prozent 2" xfId="3" xr:uid="{00000000-0005-0000-0000-000002000000}"/>
    <cellStyle name="Standard" xfId="0" builtinId="0"/>
    <cellStyle name="Standard 2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09448818897643E-2"/>
          <c:y val="0.1259600614439324"/>
          <c:w val="0.88674610673665788"/>
          <c:h val="0.69908293721349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Staging!$B$13</c:f>
              <c:strCache>
                <c:ptCount val="1"/>
                <c:pt idx="0">
                  <c:v>kumuliert 2018 vs 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Staging!$A$14:$A$19</c:f>
              <c:strCache>
                <c:ptCount val="6"/>
                <c:pt idx="0">
                  <c:v>Kleinwagen</c:v>
                </c:pt>
                <c:pt idx="1">
                  <c:v>Luxusklasse</c:v>
                </c:pt>
                <c:pt idx="2">
                  <c:v>Mittelklasse</c:v>
                </c:pt>
                <c:pt idx="3">
                  <c:v>Sonstige</c:v>
                </c:pt>
                <c:pt idx="4">
                  <c:v>SUV</c:v>
                </c:pt>
                <c:pt idx="5">
                  <c:v>Gesamt</c:v>
                </c:pt>
              </c:strCache>
            </c:strRef>
          </c:cat>
          <c:val>
            <c:numRef>
              <c:f>Staging!$B$14:$B$19</c:f>
              <c:numCache>
                <c:formatCode>0.0%</c:formatCode>
                <c:ptCount val="6"/>
                <c:pt idx="0">
                  <c:v>-5.5E-2</c:v>
                </c:pt>
                <c:pt idx="1">
                  <c:v>0.06</c:v>
                </c:pt>
                <c:pt idx="2">
                  <c:v>-0.13200000000000001</c:v>
                </c:pt>
                <c:pt idx="3">
                  <c:v>-7.6999999999999999E-2</c:v>
                </c:pt>
                <c:pt idx="4">
                  <c:v>0.26400000000000001</c:v>
                </c:pt>
                <c:pt idx="5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3-4845-B89E-1E7DB570B4FF}"/>
            </c:ext>
          </c:extLst>
        </c:ser>
        <c:ser>
          <c:idx val="1"/>
          <c:order val="1"/>
          <c:tx>
            <c:strRef>
              <c:f>Staging!$C$13</c:f>
              <c:strCache>
                <c:ptCount val="1"/>
                <c:pt idx="0">
                  <c:v>Sep 2018 vs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Staging!$A$14:$A$19</c:f>
              <c:strCache>
                <c:ptCount val="6"/>
                <c:pt idx="0">
                  <c:v>Kleinwagen</c:v>
                </c:pt>
                <c:pt idx="1">
                  <c:v>Luxusklasse</c:v>
                </c:pt>
                <c:pt idx="2">
                  <c:v>Mittelklasse</c:v>
                </c:pt>
                <c:pt idx="3">
                  <c:v>Sonstige</c:v>
                </c:pt>
                <c:pt idx="4">
                  <c:v>SUV</c:v>
                </c:pt>
                <c:pt idx="5">
                  <c:v>Gesamt</c:v>
                </c:pt>
              </c:strCache>
            </c:strRef>
          </c:cat>
          <c:val>
            <c:numRef>
              <c:f>Staging!$C$14:$C$19</c:f>
              <c:numCache>
                <c:formatCode>0.0%</c:formatCode>
                <c:ptCount val="6"/>
                <c:pt idx="0">
                  <c:v>-0.48899999999999999</c:v>
                </c:pt>
                <c:pt idx="1">
                  <c:v>-0.39600000000000002</c:v>
                </c:pt>
                <c:pt idx="2">
                  <c:v>-0.43099999999999999</c:v>
                </c:pt>
                <c:pt idx="3">
                  <c:v>-0.71199999999999997</c:v>
                </c:pt>
                <c:pt idx="4">
                  <c:v>-0.17100000000000001</c:v>
                </c:pt>
                <c:pt idx="5">
                  <c:v>-0.40200000000000002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3-4845-B89E-1E7DB570B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79445184"/>
        <c:axId val="779448928"/>
      </c:barChart>
      <c:catAx>
        <c:axId val="7794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9448928"/>
        <c:crosses val="autoZero"/>
        <c:auto val="1"/>
        <c:lblAlgn val="ctr"/>
        <c:lblOffset val="100"/>
        <c:noMultiLvlLbl val="0"/>
      </c:catAx>
      <c:valAx>
        <c:axId val="77944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944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84199475065612"/>
          <c:y val="0.89631263833956243"/>
          <c:w val="0.58609378827646552"/>
          <c:h val="8.5254181936935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C2644C-C1AD-4D30-8F43-D7D997A4BBD0}">
  <sheetPr/>
  <sheetViews>
    <sheetView zoomScale="16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075" cy="6223789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042203-A088-4278-B201-447AC69E2E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0.28167</cdr:x>
      <cdr:y>0.03687</cdr:y>
    </cdr:from>
    <cdr:to>
      <cdr:x>0.72167</cdr:x>
      <cdr:y>0.0846</cdr:y>
    </cdr:to>
    <cdr:sp macro="" textlink="[0]!headline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B711236-B354-4737-8D8A-719D4A55CFE1}"/>
            </a:ext>
          </a:extLst>
        </cdr:cNvPr>
        <cdr:cNvSpPr txBox="1"/>
      </cdr:nvSpPr>
      <cdr:spPr>
        <a:xfrm xmlns:a="http://schemas.openxmlformats.org/drawingml/2006/main">
          <a:off x="2442945" y="229472"/>
          <a:ext cx="3816153" cy="29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8C308354-9EED-4D8E-A822-2730000AE982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Statistik Sep 2018 vs 2017</a:t>
          </a:fld>
          <a:endParaRPr lang="de-AT" sz="14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4452.565246412036" createdVersion="7" refreshedVersion="7" minRefreshableVersion="3" recordCount="17" xr:uid="{41AF5F11-AA7A-4556-922C-78CDFDBA8E87}">
  <cacheSource type="worksheet">
    <worksheetSource ref="B2:G19" sheet="Input"/>
  </cacheSource>
  <cacheFields count="6">
    <cacheField name="Gruppe" numFmtId="0">
      <sharedItems containsBlank="1" count="7">
        <m/>
        <s v="Kleinwagen"/>
        <s v="Mittelklasse"/>
        <s v="Luxusklasse"/>
        <s v="SUV"/>
        <s v="Sonstige"/>
        <s v=""/>
      </sharedItems>
    </cacheField>
    <cacheField name="Segment" numFmtId="0">
      <sharedItems/>
    </cacheField>
    <cacheField name="kumuliert" numFmtId="0">
      <sharedItems containsMixedTypes="1" containsNumber="1" containsInteger="1" minValue="1049" maxValue="267116"/>
    </cacheField>
    <cacheField name="kumuliert VJ" numFmtId="0">
      <sharedItems containsMixedTypes="1" containsNumber="1" containsInteger="1" minValue="891" maxValue="260222"/>
    </cacheField>
    <cacheField name="Monat" numFmtId="0">
      <sharedItems containsMixedTypes="1" containsNumber="1" containsInteger="1" minValue="50" maxValue="16713"/>
    </cacheField>
    <cacheField name="Monat VJ" numFmtId="0">
      <sharedItems containsMixedTypes="1" containsNumber="1" containsInteger="1" minValue="81" maxValue="279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s v="Segment"/>
    <s v="Zulassungen _x000d_Jan - Sep_x000d_ 2018"/>
    <s v="Zulassungen _x000d_Jan - Sep_x000d_ 2017"/>
    <s v="Zulassungen _x000d_Sep_x000d_ 2018"/>
    <s v="Zulassungen _x000d_Sep_x000d_ 2017"/>
  </r>
  <r>
    <x v="1"/>
    <s v="Segment A"/>
    <n v="15059"/>
    <n v="15050"/>
    <n v="901"/>
    <n v="2042"/>
  </r>
  <r>
    <x v="1"/>
    <s v="Segment B"/>
    <n v="46464"/>
    <n v="49909"/>
    <n v="3057"/>
    <n v="5041"/>
  </r>
  <r>
    <x v="1"/>
    <s v="Segment C"/>
    <n v="51326"/>
    <n v="55536"/>
    <n v="2858"/>
    <n v="5824"/>
  </r>
  <r>
    <x v="2"/>
    <s v="Segment D"/>
    <n v="15144"/>
    <n v="17625"/>
    <n v="984"/>
    <n v="1750"/>
  </r>
  <r>
    <x v="2"/>
    <s v="Segment E"/>
    <n v="5575"/>
    <n v="5819"/>
    <n v="514"/>
    <n v="579"/>
  </r>
  <r>
    <x v="3"/>
    <s v="Segment G"/>
    <n v="1049"/>
    <n v="891"/>
    <n v="52"/>
    <n v="88"/>
  </r>
  <r>
    <x v="3"/>
    <s v="Segment H"/>
    <n v="1594"/>
    <n v="1603"/>
    <n v="50"/>
    <n v="81"/>
  </r>
  <r>
    <x v="4"/>
    <s v="Segment I0"/>
    <n v="30069"/>
    <n v="21295"/>
    <n v="2026"/>
    <n v="2168"/>
  </r>
  <r>
    <x v="4"/>
    <s v="Segment I1"/>
    <n v="47579"/>
    <n v="37150"/>
    <n v="3455"/>
    <n v="3853"/>
  </r>
  <r>
    <x v="4"/>
    <s v="Segment I2"/>
    <n v="14559"/>
    <n v="13724"/>
    <n v="868"/>
    <n v="1577"/>
  </r>
  <r>
    <x v="4"/>
    <s v="Segment I3"/>
    <n v="4115"/>
    <n v="4037"/>
    <n v="255"/>
    <n v="368"/>
  </r>
  <r>
    <x v="1"/>
    <s v="Segment L0"/>
    <n v="7066"/>
    <n v="6351"/>
    <n v="357"/>
    <n v="1135"/>
  </r>
  <r>
    <x v="2"/>
    <s v="Segment L1"/>
    <n v="14263"/>
    <n v="16881"/>
    <n v="877"/>
    <n v="1846"/>
  </r>
  <r>
    <x v="5"/>
    <s v="Segment L2"/>
    <n v="6295"/>
    <n v="7261"/>
    <n v="143"/>
    <n v="813"/>
  </r>
  <r>
    <x v="5"/>
    <s v="Segment P"/>
    <n v="6955"/>
    <n v="7087"/>
    <n v="316"/>
    <n v="782"/>
  </r>
  <r>
    <x v="6"/>
    <s v="Gesamt"/>
    <n v="267116"/>
    <n v="260222"/>
    <n v="16713"/>
    <n v="279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FBC53C-9785-41D9-9D1D-D1DD37DFC871}" name="PivotTable1" cacheId="29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>
  <location ref="A3:E9" firstHeaderRow="0" firstDataRow="1" firstDataCol="1"/>
  <pivotFields count="6">
    <pivotField axis="axisRow" showAll="0">
      <items count="8">
        <item h="1" x="6"/>
        <item x="1"/>
        <item x="3"/>
        <item x="2"/>
        <item x="5"/>
        <item x="4"/>
        <item h="1" x="0"/>
        <item t="default"/>
      </items>
    </pivotField>
    <pivotField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me von kumuliert" fld="2" baseField="0" baseItem="2"/>
    <dataField name="Summe von kumuliert VJ" fld="3" baseField="0" baseItem="1"/>
    <dataField name="Summe von Monat" fld="4" baseField="0" baseItem="1"/>
    <dataField name="Summe von Monat VJ" fld="5" baseField="0" baseItem="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9"/>
  <sheetViews>
    <sheetView showGridLines="0" tabSelected="1" zoomScaleNormal="100" workbookViewId="0">
      <selection activeCell="D3" sqref="D3"/>
    </sheetView>
  </sheetViews>
  <sheetFormatPr baseColWidth="10" defaultRowHeight="15" x14ac:dyDescent="0.25"/>
  <cols>
    <col min="3" max="3" width="11.7109375" customWidth="1"/>
    <col min="4" max="4" width="16.5703125" bestFit="1" customWidth="1"/>
    <col min="5" max="5" width="19" bestFit="1" customWidth="1"/>
    <col min="6" max="7" width="9.7109375" bestFit="1" customWidth="1"/>
    <col min="8" max="14" width="11.7109375" customWidth="1"/>
  </cols>
  <sheetData>
    <row r="2" spans="2:14" x14ac:dyDescent="0.25">
      <c r="B2" t="s">
        <v>28</v>
      </c>
      <c r="C2" t="s">
        <v>0</v>
      </c>
      <c r="D2" s="18" t="s">
        <v>34</v>
      </c>
      <c r="E2" s="18" t="s">
        <v>39</v>
      </c>
      <c r="F2" s="18" t="s">
        <v>37</v>
      </c>
      <c r="G2" s="18" t="s">
        <v>38</v>
      </c>
    </row>
    <row r="3" spans="2:14" ht="24" x14ac:dyDescent="0.25">
      <c r="C3" s="14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</row>
    <row r="4" spans="2:14" x14ac:dyDescent="0.25">
      <c r="B4" t="str">
        <f>IF(C4="Gesamt","",VLOOKUP(C4,matching,2,FALSE))</f>
        <v>Kleinwagen</v>
      </c>
      <c r="C4" s="2" t="s">
        <v>12</v>
      </c>
      <c r="D4" s="5">
        <v>15059</v>
      </c>
      <c r="E4" s="5">
        <v>15050</v>
      </c>
      <c r="F4" s="5">
        <v>901</v>
      </c>
      <c r="G4" s="5">
        <v>2042</v>
      </c>
      <c r="H4" s="8">
        <v>5.6376256008625468E-2</v>
      </c>
      <c r="I4" s="8">
        <v>5.7835232993367201E-2</v>
      </c>
      <c r="J4" s="8">
        <v>5.3910129839047451E-2</v>
      </c>
      <c r="K4" s="8">
        <v>7.3064262201230856E-2</v>
      </c>
      <c r="L4" s="5">
        <v>9</v>
      </c>
      <c r="M4" s="8">
        <v>5.980066445182724E-4</v>
      </c>
      <c r="N4" s="11">
        <v>-0.14589769847417333</v>
      </c>
    </row>
    <row r="5" spans="2:14" x14ac:dyDescent="0.25">
      <c r="B5" t="str">
        <f>IF(C5="Gesamt","",VLOOKUP(C5,matching,2,FALSE))</f>
        <v>Kleinwagen</v>
      </c>
      <c r="C5" s="3" t="s">
        <v>13</v>
      </c>
      <c r="D5" s="6">
        <v>46464</v>
      </c>
      <c r="E5" s="6">
        <v>49909</v>
      </c>
      <c r="F5" s="6">
        <v>3057</v>
      </c>
      <c r="G5" s="6">
        <v>5041</v>
      </c>
      <c r="H5" s="9">
        <v>0.17394689947438566</v>
      </c>
      <c r="I5" s="9">
        <v>0.1917939297984029</v>
      </c>
      <c r="J5" s="9">
        <v>0.18291150601328307</v>
      </c>
      <c r="K5" s="9">
        <v>0.18037068842135395</v>
      </c>
      <c r="L5" s="6">
        <v>-3445</v>
      </c>
      <c r="M5" s="9">
        <v>-6.9025626640485685E-2</v>
      </c>
      <c r="N5" s="12">
        <v>-1.7847030324017261</v>
      </c>
    </row>
    <row r="6" spans="2:14" x14ac:dyDescent="0.25">
      <c r="B6" t="str">
        <f>IF(C6="Gesamt","",VLOOKUP(C6,matching,2,FALSE))</f>
        <v>Kleinwagen</v>
      </c>
      <c r="C6" s="2" t="s">
        <v>14</v>
      </c>
      <c r="D6" s="5">
        <v>51326</v>
      </c>
      <c r="E6" s="5">
        <v>55536</v>
      </c>
      <c r="F6" s="5">
        <v>2858</v>
      </c>
      <c r="G6" s="5">
        <v>5824</v>
      </c>
      <c r="H6" s="8">
        <v>0.19214872939097621</v>
      </c>
      <c r="I6" s="8">
        <v>0.21341777405446119</v>
      </c>
      <c r="J6" s="8">
        <v>0.17100460719200622</v>
      </c>
      <c r="K6" s="8">
        <v>0.20838700443681121</v>
      </c>
      <c r="L6" s="5">
        <v>-4210</v>
      </c>
      <c r="M6" s="8">
        <v>-7.5806683952751364E-2</v>
      </c>
      <c r="N6" s="11">
        <v>-2.1269044663484991</v>
      </c>
    </row>
    <row r="7" spans="2:14" x14ac:dyDescent="0.25">
      <c r="B7" t="str">
        <f>IF(C7="Gesamt","",VLOOKUP(C7,matching,2,FALSE))</f>
        <v>Mittelklasse</v>
      </c>
      <c r="C7" s="3" t="s">
        <v>15</v>
      </c>
      <c r="D7" s="6">
        <v>15144</v>
      </c>
      <c r="E7" s="6">
        <v>17625</v>
      </c>
      <c r="F7" s="6">
        <v>984</v>
      </c>
      <c r="G7" s="6">
        <v>1750</v>
      </c>
      <c r="H7" s="9">
        <v>5.6694469818356068E-2</v>
      </c>
      <c r="I7" s="9">
        <v>6.7730630000538E-2</v>
      </c>
      <c r="J7" s="9">
        <v>5.8876323819781008E-2</v>
      </c>
      <c r="K7" s="9">
        <v>6.2616287390868761E-2</v>
      </c>
      <c r="L7" s="6">
        <v>-2481</v>
      </c>
      <c r="M7" s="9">
        <v>-0.1407659574468085</v>
      </c>
      <c r="N7" s="12">
        <v>-1.1036160182181938</v>
      </c>
    </row>
    <row r="8" spans="2:14" x14ac:dyDescent="0.25">
      <c r="B8" t="str">
        <f>IF(C8="Gesamt","",VLOOKUP(C8,matching,2,FALSE))</f>
        <v>Mittelklasse</v>
      </c>
      <c r="C8" s="2" t="s">
        <v>16</v>
      </c>
      <c r="D8" s="5">
        <v>5575</v>
      </c>
      <c r="E8" s="5">
        <v>5819</v>
      </c>
      <c r="F8" s="5">
        <v>514</v>
      </c>
      <c r="G8" s="5">
        <v>579</v>
      </c>
      <c r="H8" s="8">
        <v>2.0871082226448436E-2</v>
      </c>
      <c r="I8" s="8">
        <v>2.2361675799893937E-2</v>
      </c>
      <c r="J8" s="8">
        <v>3.0754502483096989E-2</v>
      </c>
      <c r="K8" s="8">
        <v>2.0717045942464579E-2</v>
      </c>
      <c r="L8" s="5">
        <v>-244</v>
      </c>
      <c r="M8" s="8">
        <v>-4.1931603368276338E-2</v>
      </c>
      <c r="N8" s="11">
        <v>-0.14905935734455023</v>
      </c>
    </row>
    <row r="9" spans="2:14" x14ac:dyDescent="0.25">
      <c r="B9" t="str">
        <f>IF(C9="Gesamt","",VLOOKUP(C9,matching,2,FALSE))</f>
        <v>Luxusklasse</v>
      </c>
      <c r="C9" s="3" t="s">
        <v>17</v>
      </c>
      <c r="D9" s="6">
        <v>1049</v>
      </c>
      <c r="E9" s="6">
        <v>891</v>
      </c>
      <c r="F9" s="6">
        <v>52</v>
      </c>
      <c r="G9" s="6">
        <v>88</v>
      </c>
      <c r="H9" s="9">
        <v>3.927132781263571E-3</v>
      </c>
      <c r="I9" s="9">
        <v>3.423999508112304E-3</v>
      </c>
      <c r="J9" s="9">
        <v>3.1113504457607852E-3</v>
      </c>
      <c r="K9" s="9">
        <v>3.1487047373694003E-3</v>
      </c>
      <c r="L9" s="6">
        <v>158</v>
      </c>
      <c r="M9" s="9">
        <v>0.17732884399551066</v>
      </c>
      <c r="N9" s="12">
        <v>5.0313327315126666E-2</v>
      </c>
    </row>
    <row r="10" spans="2:14" x14ac:dyDescent="0.25">
      <c r="B10" t="str">
        <f>IF(C10="Gesamt","",VLOOKUP(C10,matching,2,FALSE))</f>
        <v>Luxusklasse</v>
      </c>
      <c r="C10" s="2" t="s">
        <v>18</v>
      </c>
      <c r="D10" s="5">
        <v>1594</v>
      </c>
      <c r="E10" s="5">
        <v>1603</v>
      </c>
      <c r="F10" s="5">
        <v>50</v>
      </c>
      <c r="G10" s="5">
        <v>81</v>
      </c>
      <c r="H10" s="8">
        <v>5.9674448554186193E-3</v>
      </c>
      <c r="I10" s="8">
        <v>6.1601248165028318E-3</v>
      </c>
      <c r="J10" s="8">
        <v>2.9916831209238319E-3</v>
      </c>
      <c r="K10" s="8">
        <v>2.8982395878059254E-3</v>
      </c>
      <c r="L10" s="5">
        <v>-9</v>
      </c>
      <c r="M10" s="8">
        <v>-5.6144728633811605E-3</v>
      </c>
      <c r="N10" s="11">
        <v>-1.9267996108421337E-2</v>
      </c>
    </row>
    <row r="11" spans="2:14" x14ac:dyDescent="0.25">
      <c r="B11" t="str">
        <f>IF(C11="Gesamt","",VLOOKUP(C11,matching,2,FALSE))</f>
        <v>SUV</v>
      </c>
      <c r="C11" s="3" t="s">
        <v>19</v>
      </c>
      <c r="D11" s="6">
        <v>30069</v>
      </c>
      <c r="E11" s="6">
        <v>21295</v>
      </c>
      <c r="F11" s="6">
        <v>2026</v>
      </c>
      <c r="G11" s="6">
        <v>2168</v>
      </c>
      <c r="H11" s="9">
        <v>0.11256907111517094</v>
      </c>
      <c r="I11" s="9">
        <v>8.1833972531146479E-2</v>
      </c>
      <c r="J11" s="9">
        <v>0.12122300005983366</v>
      </c>
      <c r="K11" s="9">
        <v>7.7572634893373404E-2</v>
      </c>
      <c r="L11" s="6">
        <v>8774</v>
      </c>
      <c r="M11" s="9">
        <v>0.41202160131486265</v>
      </c>
      <c r="N11" s="12">
        <v>3.0735098584024456</v>
      </c>
    </row>
    <row r="12" spans="2:14" x14ac:dyDescent="0.25">
      <c r="B12" t="str">
        <f>IF(C12="Gesamt","",VLOOKUP(C12,matching,2,FALSE))</f>
        <v>SUV</v>
      </c>
      <c r="C12" s="2" t="s">
        <v>20</v>
      </c>
      <c r="D12" s="5">
        <v>47579</v>
      </c>
      <c r="E12" s="5">
        <v>37150</v>
      </c>
      <c r="F12" s="5">
        <v>3455</v>
      </c>
      <c r="G12" s="5">
        <v>3853</v>
      </c>
      <c r="H12" s="8">
        <v>0.17812111591967536</v>
      </c>
      <c r="I12" s="8">
        <v>0.14276271798694962</v>
      </c>
      <c r="J12" s="8">
        <v>0.20672530365583677</v>
      </c>
      <c r="K12" s="8">
        <v>0.13786317446686705</v>
      </c>
      <c r="L12" s="5">
        <v>10429</v>
      </c>
      <c r="M12" s="8">
        <v>0.28072678331090173</v>
      </c>
      <c r="N12" s="11">
        <v>3.535839793272574</v>
      </c>
    </row>
    <row r="13" spans="2:14" x14ac:dyDescent="0.25">
      <c r="B13" t="str">
        <f>IF(C13="Gesamt","",VLOOKUP(C13,matching,2,FALSE))</f>
        <v>SUV</v>
      </c>
      <c r="C13" s="3" t="s">
        <v>21</v>
      </c>
      <c r="D13" s="6">
        <v>14559</v>
      </c>
      <c r="E13" s="6">
        <v>13724</v>
      </c>
      <c r="F13" s="6">
        <v>868</v>
      </c>
      <c r="G13" s="6">
        <v>1577</v>
      </c>
      <c r="H13" s="9">
        <v>5.4504410069033678E-2</v>
      </c>
      <c r="I13" s="9">
        <v>5.2739583893752259E-2</v>
      </c>
      <c r="J13" s="9">
        <v>5.1935618979237722E-2</v>
      </c>
      <c r="K13" s="9">
        <v>5.6426220123085728E-2</v>
      </c>
      <c r="L13" s="6">
        <v>835</v>
      </c>
      <c r="M13" s="9">
        <v>6.0842320023316819E-2</v>
      </c>
      <c r="N13" s="12">
        <v>0.17648261752814243</v>
      </c>
    </row>
    <row r="14" spans="2:14" x14ac:dyDescent="0.25">
      <c r="B14" t="str">
        <f>IF(C14="Gesamt","",VLOOKUP(C14,matching,2,FALSE))</f>
        <v>SUV</v>
      </c>
      <c r="C14" s="2" t="s">
        <v>22</v>
      </c>
      <c r="D14" s="5">
        <v>4115</v>
      </c>
      <c r="E14" s="5">
        <v>4037</v>
      </c>
      <c r="F14" s="5">
        <v>255</v>
      </c>
      <c r="G14" s="5">
        <v>368</v>
      </c>
      <c r="H14" s="8">
        <v>1.5405292082840414E-2</v>
      </c>
      <c r="I14" s="8">
        <v>1.5513676783669328E-2</v>
      </c>
      <c r="J14" s="8">
        <v>1.5257583916711542E-2</v>
      </c>
      <c r="K14" s="8">
        <v>1.3167310719908402E-2</v>
      </c>
      <c r="L14" s="5">
        <v>78</v>
      </c>
      <c r="M14" s="8">
        <v>1.9321278176864007E-2</v>
      </c>
      <c r="N14" s="11">
        <v>-1.0838470082891405E-2</v>
      </c>
    </row>
    <row r="15" spans="2:14" x14ac:dyDescent="0.25">
      <c r="B15" t="str">
        <f>IF(C15="Gesamt","",VLOOKUP(C15,matching,2,FALSE))</f>
        <v>Kleinwagen</v>
      </c>
      <c r="C15" s="3" t="s">
        <v>23</v>
      </c>
      <c r="D15" s="6">
        <v>7066</v>
      </c>
      <c r="E15" s="6">
        <v>6351</v>
      </c>
      <c r="F15" s="6">
        <v>357</v>
      </c>
      <c r="G15" s="6">
        <v>1135</v>
      </c>
      <c r="H15" s="9">
        <v>2.6452926818311146E-2</v>
      </c>
      <c r="I15" s="9">
        <v>2.4406084035938545E-2</v>
      </c>
      <c r="J15" s="9">
        <v>2.1360617483396158E-2</v>
      </c>
      <c r="K15" s="9">
        <v>4.0611134964934882E-2</v>
      </c>
      <c r="L15" s="6">
        <v>715</v>
      </c>
      <c r="M15" s="9">
        <v>0.11258069595339316</v>
      </c>
      <c r="N15" s="12">
        <v>0.20468427823726021</v>
      </c>
    </row>
    <row r="16" spans="2:14" x14ac:dyDescent="0.25">
      <c r="B16" t="str">
        <f>IF(C16="Gesamt","",VLOOKUP(C16,matching,2,FALSE))</f>
        <v>Mittelklasse</v>
      </c>
      <c r="C16" s="2" t="s">
        <v>24</v>
      </c>
      <c r="D16" s="5">
        <v>14263</v>
      </c>
      <c r="E16" s="5">
        <v>16881</v>
      </c>
      <c r="F16" s="5">
        <v>877</v>
      </c>
      <c r="G16" s="5">
        <v>1846</v>
      </c>
      <c r="H16" s="8">
        <v>5.3396277272795341E-2</v>
      </c>
      <c r="I16" s="8">
        <v>6.4871532768174867E-2</v>
      </c>
      <c r="J16" s="8">
        <v>5.2474121941004009E-2</v>
      </c>
      <c r="K16" s="8">
        <v>6.6051238013453556E-2</v>
      </c>
      <c r="L16" s="5">
        <v>-2618</v>
      </c>
      <c r="M16" s="8">
        <v>-0.15508559919436052</v>
      </c>
      <c r="N16" s="11">
        <v>-1.1475255495379519</v>
      </c>
    </row>
    <row r="17" spans="2:14" x14ac:dyDescent="0.25">
      <c r="B17" t="str">
        <f>IF(C17="Gesamt","",VLOOKUP(C17,matching,2,FALSE))</f>
        <v>Sonstige</v>
      </c>
      <c r="C17" s="3" t="s">
        <v>25</v>
      </c>
      <c r="D17" s="6">
        <v>6295</v>
      </c>
      <c r="E17" s="6">
        <v>7261</v>
      </c>
      <c r="F17" s="6">
        <v>143</v>
      </c>
      <c r="G17" s="6">
        <v>813</v>
      </c>
      <c r="H17" s="9">
        <v>2.3566540379460609E-2</v>
      </c>
      <c r="I17" s="9">
        <v>2.7903098123909585E-2</v>
      </c>
      <c r="J17" s="9">
        <v>8.556213725842159E-3</v>
      </c>
      <c r="K17" s="9">
        <v>2.9089738085015027E-2</v>
      </c>
      <c r="L17" s="6">
        <v>-966</v>
      </c>
      <c r="M17" s="9">
        <v>-0.13303952623605564</v>
      </c>
      <c r="N17" s="12">
        <v>-0.43365577444489789</v>
      </c>
    </row>
    <row r="18" spans="2:14" x14ac:dyDescent="0.25">
      <c r="B18" t="str">
        <f>IF(C18="Gesamt","",VLOOKUP(C18,matching,2,FALSE))</f>
        <v>Sonstige</v>
      </c>
      <c r="C18" s="2" t="s">
        <v>26</v>
      </c>
      <c r="D18" s="5">
        <v>6955</v>
      </c>
      <c r="E18" s="5">
        <v>7087</v>
      </c>
      <c r="F18" s="5">
        <v>316</v>
      </c>
      <c r="G18" s="5">
        <v>782</v>
      </c>
      <c r="H18" s="8">
        <v>2.603737701972177E-2</v>
      </c>
      <c r="I18" s="8">
        <v>2.7234438287308527E-2</v>
      </c>
      <c r="J18" s="8">
        <v>1.8907437324238618E-2</v>
      </c>
      <c r="K18" s="8">
        <v>2.7980535279805353E-2</v>
      </c>
      <c r="L18" s="5">
        <v>-132</v>
      </c>
      <c r="M18" s="8">
        <v>-1.8625652603358262E-2</v>
      </c>
      <c r="N18" s="11">
        <v>-0.11970612675867587</v>
      </c>
    </row>
    <row r="19" spans="2:14" x14ac:dyDescent="0.25">
      <c r="B19" t="str">
        <f>IF(C19="Gesamt","",VLOOKUP(C19,matching,2,FALSE))</f>
        <v/>
      </c>
      <c r="C19" s="4" t="s">
        <v>27</v>
      </c>
      <c r="D19" s="7">
        <v>267116</v>
      </c>
      <c r="E19" s="7">
        <v>260222</v>
      </c>
      <c r="F19" s="7">
        <v>16713</v>
      </c>
      <c r="G19" s="7">
        <v>27948</v>
      </c>
      <c r="H19" s="10">
        <v>1</v>
      </c>
      <c r="I19" s="10">
        <v>1</v>
      </c>
      <c r="J19" s="10">
        <v>1</v>
      </c>
      <c r="K19" s="10">
        <v>1</v>
      </c>
      <c r="L19" s="7">
        <v>6894</v>
      </c>
      <c r="M19" s="10">
        <v>2.6492763870848736E-2</v>
      </c>
      <c r="N19" s="13">
        <v>0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C6BB-1136-47B4-B8FF-2DFC4A43272C}">
  <dimension ref="A2:B17"/>
  <sheetViews>
    <sheetView workbookViewId="0">
      <selection activeCell="B17" sqref="B17"/>
    </sheetView>
  </sheetViews>
  <sheetFormatPr baseColWidth="10" defaultRowHeight="15" x14ac:dyDescent="0.25"/>
  <sheetData>
    <row r="2" spans="1:2" x14ac:dyDescent="0.25">
      <c r="A2" t="s">
        <v>0</v>
      </c>
      <c r="B2" t="s">
        <v>28</v>
      </c>
    </row>
    <row r="3" spans="1:2" x14ac:dyDescent="0.25">
      <c r="A3" s="2" t="s">
        <v>12</v>
      </c>
      <c r="B3" t="s">
        <v>29</v>
      </c>
    </row>
    <row r="4" spans="1:2" x14ac:dyDescent="0.25">
      <c r="A4" s="3" t="s">
        <v>13</v>
      </c>
      <c r="B4" t="s">
        <v>29</v>
      </c>
    </row>
    <row r="5" spans="1:2" x14ac:dyDescent="0.25">
      <c r="A5" s="2" t="s">
        <v>14</v>
      </c>
      <c r="B5" t="s">
        <v>29</v>
      </c>
    </row>
    <row r="6" spans="1:2" x14ac:dyDescent="0.25">
      <c r="A6" s="3" t="s">
        <v>15</v>
      </c>
      <c r="B6" t="s">
        <v>30</v>
      </c>
    </row>
    <row r="7" spans="1:2" x14ac:dyDescent="0.25">
      <c r="A7" s="2" t="s">
        <v>16</v>
      </c>
      <c r="B7" t="s">
        <v>30</v>
      </c>
    </row>
    <row r="8" spans="1:2" x14ac:dyDescent="0.25">
      <c r="A8" s="3" t="s">
        <v>17</v>
      </c>
      <c r="B8" t="s">
        <v>31</v>
      </c>
    </row>
    <row r="9" spans="1:2" x14ac:dyDescent="0.25">
      <c r="A9" s="2" t="s">
        <v>18</v>
      </c>
      <c r="B9" t="s">
        <v>31</v>
      </c>
    </row>
    <row r="10" spans="1:2" x14ac:dyDescent="0.25">
      <c r="A10" s="3" t="s">
        <v>19</v>
      </c>
      <c r="B10" t="s">
        <v>32</v>
      </c>
    </row>
    <row r="11" spans="1:2" x14ac:dyDescent="0.25">
      <c r="A11" s="2" t="s">
        <v>20</v>
      </c>
      <c r="B11" t="s">
        <v>32</v>
      </c>
    </row>
    <row r="12" spans="1:2" x14ac:dyDescent="0.25">
      <c r="A12" s="3" t="s">
        <v>21</v>
      </c>
      <c r="B12" t="s">
        <v>32</v>
      </c>
    </row>
    <row r="13" spans="1:2" x14ac:dyDescent="0.25">
      <c r="A13" s="2" t="s">
        <v>22</v>
      </c>
      <c r="B13" t="s">
        <v>32</v>
      </c>
    </row>
    <row r="14" spans="1:2" x14ac:dyDescent="0.25">
      <c r="A14" s="3" t="s">
        <v>23</v>
      </c>
      <c r="B14" t="s">
        <v>29</v>
      </c>
    </row>
    <row r="15" spans="1:2" x14ac:dyDescent="0.25">
      <c r="A15" s="2" t="s">
        <v>24</v>
      </c>
      <c r="B15" t="s">
        <v>30</v>
      </c>
    </row>
    <row r="16" spans="1:2" x14ac:dyDescent="0.25">
      <c r="A16" s="3" t="s">
        <v>25</v>
      </c>
      <c r="B16" t="s">
        <v>33</v>
      </c>
    </row>
    <row r="17" spans="1:2" x14ac:dyDescent="0.25">
      <c r="A17" s="2" t="s">
        <v>26</v>
      </c>
      <c r="B17" t="s">
        <v>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6B83-56C1-4333-ABEB-B544E1B4BBCD}">
  <dimension ref="A3:E19"/>
  <sheetViews>
    <sheetView workbookViewId="0">
      <selection activeCell="C10" sqref="C10:C12"/>
    </sheetView>
  </sheetViews>
  <sheetFormatPr baseColWidth="10" defaultRowHeight="15" x14ac:dyDescent="0.25"/>
  <cols>
    <col min="1" max="1" width="22.42578125" bestFit="1" customWidth="1"/>
    <col min="2" max="2" width="20.7109375" bestFit="1" customWidth="1"/>
    <col min="3" max="3" width="23.28515625" bestFit="1" customWidth="1"/>
    <col min="4" max="4" width="17.85546875" bestFit="1" customWidth="1"/>
    <col min="5" max="5" width="20.28515625" bestFit="1" customWidth="1"/>
  </cols>
  <sheetData>
    <row r="3" spans="1:5" x14ac:dyDescent="0.25">
      <c r="A3" s="15" t="s">
        <v>35</v>
      </c>
      <c r="B3" t="s">
        <v>43</v>
      </c>
      <c r="C3" t="s">
        <v>40</v>
      </c>
      <c r="D3" t="s">
        <v>41</v>
      </c>
      <c r="E3" t="s">
        <v>42</v>
      </c>
    </row>
    <row r="4" spans="1:5" x14ac:dyDescent="0.25">
      <c r="A4" s="16" t="s">
        <v>29</v>
      </c>
      <c r="B4" s="17">
        <v>119915</v>
      </c>
      <c r="C4" s="17">
        <v>126846</v>
      </c>
      <c r="D4" s="17">
        <v>7173</v>
      </c>
      <c r="E4" s="17">
        <v>14042</v>
      </c>
    </row>
    <row r="5" spans="1:5" x14ac:dyDescent="0.25">
      <c r="A5" s="16" t="s">
        <v>31</v>
      </c>
      <c r="B5" s="17">
        <v>2643</v>
      </c>
      <c r="C5" s="17">
        <v>2494</v>
      </c>
      <c r="D5" s="17">
        <v>102</v>
      </c>
      <c r="E5" s="17">
        <v>169</v>
      </c>
    </row>
    <row r="6" spans="1:5" x14ac:dyDescent="0.25">
      <c r="A6" s="16" t="s">
        <v>30</v>
      </c>
      <c r="B6" s="17">
        <v>34982</v>
      </c>
      <c r="C6" s="17">
        <v>40325</v>
      </c>
      <c r="D6" s="17">
        <v>2375</v>
      </c>
      <c r="E6" s="17">
        <v>4175</v>
      </c>
    </row>
    <row r="7" spans="1:5" x14ac:dyDescent="0.25">
      <c r="A7" s="16" t="s">
        <v>33</v>
      </c>
      <c r="B7" s="17">
        <v>13250</v>
      </c>
      <c r="C7" s="17">
        <v>14348</v>
      </c>
      <c r="D7" s="17">
        <v>459</v>
      </c>
      <c r="E7" s="17">
        <v>1595</v>
      </c>
    </row>
    <row r="8" spans="1:5" x14ac:dyDescent="0.25">
      <c r="A8" s="16" t="s">
        <v>32</v>
      </c>
      <c r="B8" s="17">
        <v>96322</v>
      </c>
      <c r="C8" s="17">
        <v>76206</v>
      </c>
      <c r="D8" s="17">
        <v>6604</v>
      </c>
      <c r="E8" s="17">
        <v>7966</v>
      </c>
    </row>
    <row r="9" spans="1:5" x14ac:dyDescent="0.25">
      <c r="A9" s="16" t="s">
        <v>36</v>
      </c>
      <c r="B9" s="17">
        <v>267112</v>
      </c>
      <c r="C9" s="17">
        <v>260219</v>
      </c>
      <c r="D9" s="17">
        <v>16713</v>
      </c>
      <c r="E9" s="17">
        <v>27947</v>
      </c>
    </row>
    <row r="12" spans="1:5" x14ac:dyDescent="0.25">
      <c r="A12" t="str">
        <f>"Statistik "&amp;C13</f>
        <v>Statistik Sep 2018 vs 2017</v>
      </c>
      <c r="B12" s="18" t="str">
        <f>RIGHT(Input!D3,4)</f>
        <v>2018</v>
      </c>
      <c r="C12" s="18" t="str">
        <f>RIGHT(Input!E3,4)</f>
        <v>2017</v>
      </c>
    </row>
    <row r="13" spans="1:5" x14ac:dyDescent="0.25">
      <c r="B13" s="18" t="str">
        <f>"kumuliert "&amp;B12&amp;" vs "&amp;C12</f>
        <v>kumuliert 2018 vs 2017</v>
      </c>
      <c r="C13" s="18" t="str">
        <f>LEFT(RIGHT(Input!F3,9),3)&amp;" "&amp;B12&amp;" vs "&amp;C12</f>
        <v>Sep 2018 vs 2017</v>
      </c>
    </row>
    <row r="14" spans="1:5" x14ac:dyDescent="0.25">
      <c r="A14" t="str">
        <f>A4</f>
        <v>Kleinwagen</v>
      </c>
      <c r="B14" s="19">
        <f>ROUND((B4/C4)-1,3)</f>
        <v>-5.5E-2</v>
      </c>
      <c r="C14" s="19">
        <f>ROUND((D4/E4)-1,3)</f>
        <v>-0.48899999999999999</v>
      </c>
    </row>
    <row r="15" spans="1:5" x14ac:dyDescent="0.25">
      <c r="A15" t="str">
        <f t="shared" ref="A15:A18" si="0">A5</f>
        <v>Luxusklasse</v>
      </c>
      <c r="B15" s="19">
        <f t="shared" ref="B15:B19" si="1">ROUND((B5/C5)-1,3)</f>
        <v>0.06</v>
      </c>
      <c r="C15" s="19">
        <f t="shared" ref="C15:C18" si="2">ROUND((D5/E5)-1,3)</f>
        <v>-0.39600000000000002</v>
      </c>
    </row>
    <row r="16" spans="1:5" x14ac:dyDescent="0.25">
      <c r="A16" t="str">
        <f t="shared" si="0"/>
        <v>Mittelklasse</v>
      </c>
      <c r="B16" s="19">
        <f t="shared" si="1"/>
        <v>-0.13200000000000001</v>
      </c>
      <c r="C16" s="19">
        <f t="shared" si="2"/>
        <v>-0.43099999999999999</v>
      </c>
    </row>
    <row r="17" spans="1:3" x14ac:dyDescent="0.25">
      <c r="A17" t="str">
        <f t="shared" si="0"/>
        <v>Sonstige</v>
      </c>
      <c r="B17" s="19">
        <f t="shared" si="1"/>
        <v>-7.6999999999999999E-2</v>
      </c>
      <c r="C17" s="19">
        <f t="shared" si="2"/>
        <v>-0.71199999999999997</v>
      </c>
    </row>
    <row r="18" spans="1:3" x14ac:dyDescent="0.25">
      <c r="A18" t="str">
        <f t="shared" si="0"/>
        <v>SUV</v>
      </c>
      <c r="B18" s="19">
        <f t="shared" si="1"/>
        <v>0.26400000000000001</v>
      </c>
      <c r="C18" s="19">
        <f t="shared" si="2"/>
        <v>-0.17100000000000001</v>
      </c>
    </row>
    <row r="19" spans="1:3" x14ac:dyDescent="0.25">
      <c r="A19" t="s">
        <v>27</v>
      </c>
      <c r="B19" s="19">
        <f t="shared" si="1"/>
        <v>2.5999999999999999E-2</v>
      </c>
      <c r="C19" s="19">
        <f t="shared" ref="C19" si="3">ROUND((D9/E9)-1,3)</f>
        <v>-0.40200000000000002</v>
      </c>
    </row>
  </sheetData>
  <pageMargins left="0.7" right="0.7" top="0.78740157499999996" bottom="0.78740157499999996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Input</vt:lpstr>
      <vt:lpstr>Matching</vt:lpstr>
      <vt:lpstr>Staging</vt:lpstr>
      <vt:lpstr>Output</vt:lpstr>
      <vt:lpstr>headline</vt:lpstr>
      <vt:lpstr>matching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2021-09-13T11:46:40Z</dcterms:modified>
</cp:coreProperties>
</file>